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18195" windowHeight="6975" firstSheet="1" activeTab="6"/>
  </bookViews>
  <sheets>
    <sheet name="1.5 Mile Run" sheetId="1" r:id="rId1"/>
    <sheet name="cooper test" sheetId="2" r:id="rId2"/>
    <sheet name="5K Test" sheetId="4" r:id="rId3"/>
    <sheet name="2K Test Rowing Machine" sheetId="6" r:id="rId4"/>
    <sheet name="Cycle Watts" sheetId="7" r:id="rId5"/>
    <sheet name="Resting Heart Rate " sheetId="3" r:id="rId6"/>
    <sheet name="Jackson Non Exercise Test" sheetId="5" r:id="rId7"/>
    <sheet name="Sheet3" sheetId="8" r:id="rId8"/>
  </sheets>
  <calcPr calcId="125725"/>
</workbook>
</file>

<file path=xl/calcChain.xml><?xml version="1.0" encoding="utf-8"?>
<calcChain xmlns="http://schemas.openxmlformats.org/spreadsheetml/2006/main">
  <c r="D3" i="4"/>
  <c r="C3" s="1"/>
  <c r="B3" s="1"/>
  <c r="G3"/>
  <c r="H2" i="7"/>
  <c r="E2" s="1"/>
  <c r="C2" s="1"/>
  <c r="G2"/>
  <c r="C2" i="6"/>
  <c r="M10"/>
  <c r="I2"/>
  <c r="L10" s="1"/>
  <c r="H2"/>
  <c r="D2"/>
  <c r="K4" i="5"/>
  <c r="G3" s="1"/>
  <c r="I3" i="1"/>
  <c r="M3"/>
  <c r="L3"/>
  <c r="D3" i="3"/>
  <c r="E3"/>
  <c r="C3" i="2"/>
  <c r="B3" s="1"/>
  <c r="B15" i="1"/>
  <c r="D15"/>
  <c r="F15"/>
  <c r="H15"/>
  <c r="B16"/>
  <c r="D16"/>
  <c r="F16"/>
  <c r="H16"/>
  <c r="B17"/>
  <c r="D17"/>
  <c r="F17"/>
  <c r="H17"/>
  <c r="B18"/>
  <c r="D18"/>
  <c r="F18"/>
  <c r="H18"/>
  <c r="B19"/>
  <c r="D19"/>
  <c r="F19"/>
  <c r="H19"/>
  <c r="B20"/>
  <c r="D20"/>
  <c r="F20"/>
  <c r="H20"/>
  <c r="B21"/>
  <c r="D21"/>
  <c r="F21"/>
  <c r="H21"/>
  <c r="B22"/>
  <c r="D22"/>
  <c r="F22"/>
  <c r="H22"/>
  <c r="B23"/>
  <c r="D23"/>
  <c r="F23"/>
  <c r="H23"/>
  <c r="B24"/>
  <c r="D24"/>
  <c r="F24"/>
  <c r="H24"/>
  <c r="B25"/>
  <c r="D25"/>
  <c r="F25"/>
  <c r="H25"/>
  <c r="B26"/>
  <c r="D26"/>
  <c r="F26"/>
  <c r="H26"/>
  <c r="B27"/>
  <c r="D27"/>
  <c r="F27"/>
  <c r="H27"/>
  <c r="B28"/>
  <c r="D28"/>
  <c r="F28"/>
  <c r="H28"/>
  <c r="B29"/>
  <c r="D29"/>
  <c r="F29"/>
  <c r="H29"/>
  <c r="B30"/>
  <c r="D30"/>
  <c r="F30"/>
  <c r="H30"/>
  <c r="B31"/>
  <c r="D31"/>
  <c r="F31"/>
  <c r="H31"/>
  <c r="H3"/>
  <c r="F3"/>
  <c r="D3"/>
  <c r="D3" i="5" l="1"/>
  <c r="C3" s="1"/>
  <c r="B3" s="1"/>
  <c r="M9" i="6"/>
  <c r="N10"/>
  <c r="K9"/>
  <c r="K10"/>
  <c r="L9"/>
  <c r="N9"/>
  <c r="C3" i="3"/>
  <c r="B3" s="1"/>
  <c r="B3" i="1"/>
</calcChain>
</file>

<file path=xl/sharedStrings.xml><?xml version="1.0" encoding="utf-8"?>
<sst xmlns="http://schemas.openxmlformats.org/spreadsheetml/2006/main" count="88" uniqueCount="77">
  <si>
    <t>Constant</t>
  </si>
  <si>
    <t>Body Weight (lbs).</t>
  </si>
  <si>
    <t>VO2Max</t>
  </si>
  <si>
    <t>1.5 mile time in Minutes/Fraction of Minutes</t>
  </si>
  <si>
    <t>VO2 Max Score</t>
  </si>
  <si>
    <t>Cooper Test Formula</t>
  </si>
  <si>
    <t>VO2 Max</t>
  </si>
  <si>
    <t>Resting Heart Rate</t>
  </si>
  <si>
    <t>Age--&gt;</t>
  </si>
  <si>
    <t>Maximum Heart Rate</t>
  </si>
  <si>
    <t>5K Time in Minutes</t>
  </si>
  <si>
    <t>Age</t>
  </si>
  <si>
    <t>Body Mass Index</t>
  </si>
  <si>
    <t>Gender</t>
  </si>
  <si>
    <t>Jackson Non Exercise Test</t>
  </si>
  <si>
    <t>5K VO2 Max Test</t>
  </si>
  <si>
    <t xml:space="preserve">Resting Heart Rate </t>
  </si>
  <si>
    <t>Cooper Air Force Test</t>
  </si>
  <si>
    <t>1.5 Mile [6 Laps = 2400m] Run Test</t>
  </si>
  <si>
    <t>Seconds Conversion to Decimal</t>
  </si>
  <si>
    <t>Seconds</t>
  </si>
  <si>
    <t>Minutes</t>
  </si>
  <si>
    <t>Minutes and Decimals</t>
  </si>
  <si>
    <t>Run Time</t>
  </si>
  <si>
    <t>Time Conversion</t>
  </si>
  <si>
    <t>Weight</t>
  </si>
  <si>
    <t>BMI --&gt;</t>
  </si>
  <si>
    <t>Height (in.)</t>
  </si>
  <si>
    <t>Male = 1</t>
  </si>
  <si>
    <t>Female = 0</t>
  </si>
  <si>
    <t>Underweight</t>
  </si>
  <si>
    <t>Normal</t>
  </si>
  <si>
    <t>Overweight</t>
  </si>
  <si>
    <t>Obese</t>
  </si>
  <si>
    <t>Severely Obese</t>
  </si>
  <si>
    <t>x &lt; 16.5</t>
  </si>
  <si>
    <t>Severly Underweight</t>
  </si>
  <si>
    <t>25 &lt; x &lt; 30</t>
  </si>
  <si>
    <t>x &gt; 35</t>
  </si>
  <si>
    <t>18.5 &lt; x &lt; 25</t>
  </si>
  <si>
    <t>16.5 &lt; x &lt; 18.5</t>
  </si>
  <si>
    <t>30 &lt; x &lt; 35</t>
  </si>
  <si>
    <t>Adult Body Mass Index Chart</t>
  </si>
  <si>
    <t>Adult Body Mass Index Calculator</t>
  </si>
  <si>
    <t>Total Meters Covered in 12 Minutes</t>
  </si>
  <si>
    <t>&lt;-- Beats per minute for twenty seconds</t>
  </si>
  <si>
    <t>Pounds</t>
  </si>
  <si>
    <t>KGs</t>
  </si>
  <si>
    <t>First Enter Weight in Pounds --&gt;</t>
  </si>
  <si>
    <t>Conversion</t>
  </si>
  <si>
    <t>Second Enter your 2K meter time  minutes then seconds--&gt;</t>
  </si>
  <si>
    <t>Total Time</t>
  </si>
  <si>
    <t>Active Female &lt;= 61.36kg</t>
  </si>
  <si>
    <t>Active Female &gt; 61.36kg</t>
  </si>
  <si>
    <t>Non Active Female &lt;=61.36kg</t>
  </si>
  <si>
    <t>Non Active Female &gt; 61.36kg</t>
  </si>
  <si>
    <t>VO2 Max Score --&gt;</t>
  </si>
  <si>
    <t>Active Male &lt;=75kg</t>
  </si>
  <si>
    <t>Active Male &gt; 75 kg</t>
  </si>
  <si>
    <t>Non Active Male &lt;= 75kg</t>
  </si>
  <si>
    <t>Non Active Male &gt; 75 kg</t>
  </si>
  <si>
    <t>Select from one of the following that best describes you and enter your weight in kilograms   --&gt;</t>
  </si>
  <si>
    <t>Watts</t>
  </si>
  <si>
    <t>Cyclist weight in kg</t>
  </si>
  <si>
    <t>Weight in lbs</t>
  </si>
  <si>
    <t>Conversion to kg</t>
  </si>
  <si>
    <t>Weight in kg</t>
  </si>
  <si>
    <t>Watts are determined as: the average watt output for 20 minutes of riding time</t>
  </si>
  <si>
    <t>For this activity: Students will line up on the track and run/jog/walk at total of six laps which equals 2400m and is equivalent to a 1.5 mile run. Students can either record their time or have their teacher record it for them. Students can take their time and enter it in to the "Run Time" section of the spread sheet and it will convert the time into a decimal for the formula. Students also need to identify themselves as a male or female for the "Gender" section, and enter their weight in pounds in the "Body Weight" section. The VO2 max score will be calculated from the formula embedded in the system. A score of "superior rating" will garner a shade of green and font in green any thing less will produce a cautionary yellow.</t>
  </si>
  <si>
    <t>The Cooper Test is a timed 12 minute run. Students will try to cover as much distance (in meters) as they can in that 12 minute span. Students can either choose to use a track or run on their own course if they have a GPS tracker/Nike Fit etc.</t>
  </si>
  <si>
    <t>Students will run a 5k (3.1 mile) and record their times in minutes and seconds. There is a conversion for students to use to help determine their time conversion to a decimal.</t>
  </si>
  <si>
    <t xml:space="preserve">Students will set their ergometer for 2000m. Students will complete the 2000m test as fast as they can and record their time. They will then follow the directions above to find their VO2 max score </t>
  </si>
  <si>
    <t>Students will use a stationary bike and switch the measurement to Watts and record their average Watts over a twenty minute time period.</t>
  </si>
  <si>
    <t>Students will take their pulse for twenty seconds and then enter in the require information above.</t>
  </si>
  <si>
    <t>Students will enter in their weight in pounds and height in inches and find out their Body Mass Index. They thhen will take the PA-Questionare. Questions can be found on Mr. Palombo's website. Finally they will enter the remaining information to complete the VO2 max calculation.</t>
  </si>
  <si>
    <t>Score on the PA-R</t>
  </si>
  <si>
    <t>Rating</t>
  </si>
</sst>
</file>

<file path=xl/styles.xml><?xml version="1.0" encoding="utf-8"?>
<styleSheet xmlns="http://schemas.openxmlformats.org/spreadsheetml/2006/main">
  <fonts count="8">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sz val="11"/>
      <color theme="0"/>
      <name val="Calibri"/>
      <family val="2"/>
      <scheme val="minor"/>
    </font>
    <font>
      <sz val="12"/>
      <color theme="1"/>
      <name val="Times New Roman"/>
      <family val="1"/>
    </font>
  </fonts>
  <fills count="2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patternFill>
    </fill>
    <fill>
      <patternFill patternType="solid">
        <fgColor theme="8" tint="0.79998168889431442"/>
        <bgColor indexed="65"/>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66FF"/>
        <bgColor indexed="64"/>
      </patternFill>
    </fill>
    <fill>
      <patternFill patternType="solid">
        <fgColor rgb="FFFF9999"/>
        <bgColor indexed="64"/>
      </patternFill>
    </fill>
    <fill>
      <patternFill patternType="solid">
        <fgColor theme="4"/>
        <bgColor indexed="64"/>
      </patternFill>
    </fill>
    <fill>
      <patternFill patternType="solid">
        <fgColor rgb="FF0070C0"/>
        <bgColor indexed="64"/>
      </patternFill>
    </fill>
    <fill>
      <patternFill patternType="solid">
        <fgColor theme="2" tint="-0.249977111117893"/>
        <bgColor indexed="64"/>
      </patternFill>
    </fill>
    <fill>
      <patternFill patternType="solid">
        <fgColor rgb="FF20EC38"/>
        <bgColor indexed="64"/>
      </patternFill>
    </fill>
    <fill>
      <patternFill patternType="solid">
        <fgColor theme="0" tint="-0.249977111117893"/>
        <bgColor indexed="64"/>
      </patternFill>
    </fill>
    <fill>
      <patternFill patternType="solid">
        <fgColor theme="7" tint="0.39997558519241921"/>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s>
  <cellStyleXfs count="6">
    <xf numFmtId="0" fontId="0" fillId="0" borderId="0"/>
    <xf numFmtId="0" fontId="2" fillId="3"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6" fillId="6" borderId="0" applyNumberFormat="0" applyBorder="0" applyAlignment="0" applyProtection="0"/>
    <xf numFmtId="0" fontId="1" fillId="7" borderId="0" applyNumberFormat="0" applyBorder="0" applyAlignment="0" applyProtection="0"/>
  </cellStyleXfs>
  <cellXfs count="133">
    <xf numFmtId="0" fontId="0" fillId="0" borderId="0" xfId="0"/>
    <xf numFmtId="0" fontId="0" fillId="0" borderId="1" xfId="0" applyBorder="1"/>
    <xf numFmtId="0" fontId="0" fillId="0" borderId="2" xfId="0" applyBorder="1"/>
    <xf numFmtId="0" fontId="0" fillId="0" borderId="7" xfId="0" applyBorder="1" applyAlignment="1">
      <alignment horizontal="center" vertical="center"/>
    </xf>
    <xf numFmtId="0" fontId="0" fillId="0" borderId="10" xfId="0" applyBorder="1"/>
    <xf numFmtId="0" fontId="0" fillId="0" borderId="11" xfId="0" applyBorder="1"/>
    <xf numFmtId="0" fontId="0" fillId="0" borderId="0" xfId="0" applyBorder="1" applyAlignment="1">
      <alignment horizontal="center" vertical="center"/>
    </xf>
    <xf numFmtId="0" fontId="0" fillId="0" borderId="0" xfId="0" applyBorder="1"/>
    <xf numFmtId="16" fontId="0" fillId="0" borderId="0" xfId="0" applyNumberFormat="1" applyBorder="1"/>
    <xf numFmtId="0" fontId="0" fillId="11" borderId="1" xfId="0" applyFill="1" applyBorder="1" applyAlignment="1">
      <alignment horizontal="center"/>
    </xf>
    <xf numFmtId="0" fontId="5" fillId="9" borderId="1" xfId="0" applyFont="1" applyFill="1" applyBorder="1" applyAlignment="1">
      <alignment horizontal="center"/>
    </xf>
    <xf numFmtId="0" fontId="0" fillId="8" borderId="16" xfId="0" applyFill="1" applyBorder="1" applyAlignment="1">
      <alignment horizontal="center" vertical="center"/>
    </xf>
    <xf numFmtId="0" fontId="0" fillId="0" borderId="19" xfId="0" applyBorder="1"/>
    <xf numFmtId="0" fontId="0" fillId="0" borderId="12" xfId="0" applyBorder="1"/>
    <xf numFmtId="0" fontId="0" fillId="0" borderId="14" xfId="0" applyBorder="1"/>
    <xf numFmtId="0" fontId="5" fillId="2" borderId="1" xfId="0" applyFont="1" applyFill="1" applyBorder="1"/>
    <xf numFmtId="0" fontId="6" fillId="6" borderId="6" xfId="4" applyBorder="1" applyAlignment="1">
      <alignment horizontal="center" vertical="center"/>
    </xf>
    <xf numFmtId="0" fontId="6" fillId="6" borderId="8" xfId="4" applyBorder="1" applyAlignment="1">
      <alignment horizontal="center"/>
    </xf>
    <xf numFmtId="0" fontId="4" fillId="5" borderId="21" xfId="3" applyBorder="1" applyAlignment="1">
      <alignment horizontal="center"/>
    </xf>
    <xf numFmtId="0" fontId="4" fillId="5" borderId="18" xfId="3" applyBorder="1" applyAlignment="1">
      <alignment horizontal="center"/>
    </xf>
    <xf numFmtId="0" fontId="2" fillId="3" borderId="21" xfId="1" applyBorder="1" applyAlignment="1">
      <alignment horizontal="center" vertical="center"/>
    </xf>
    <xf numFmtId="0" fontId="2" fillId="3" borderId="18" xfId="1" applyBorder="1" applyAlignment="1">
      <alignment horizontal="center"/>
    </xf>
    <xf numFmtId="0" fontId="4" fillId="5" borderId="21" xfId="3" applyBorder="1" applyAlignment="1">
      <alignment horizontal="center" vertical="center"/>
    </xf>
    <xf numFmtId="0" fontId="3" fillId="4" borderId="21" xfId="2" applyBorder="1" applyAlignment="1">
      <alignment horizontal="center" vertical="center"/>
    </xf>
    <xf numFmtId="0" fontId="3" fillId="4" borderId="18" xfId="2" applyBorder="1" applyAlignment="1">
      <alignment horizontal="center"/>
    </xf>
    <xf numFmtId="0" fontId="6" fillId="6" borderId="9" xfId="4" applyBorder="1" applyAlignment="1">
      <alignment horizontal="center" vertical="center"/>
    </xf>
    <xf numFmtId="0" fontId="6" fillId="6" borderId="11" xfId="4" applyBorder="1" applyAlignment="1">
      <alignment horizontal="center"/>
    </xf>
    <xf numFmtId="0" fontId="0" fillId="12" borderId="1" xfId="0" applyFill="1" applyBorder="1"/>
    <xf numFmtId="0" fontId="0" fillId="0" borderId="31" xfId="0" applyFill="1" applyBorder="1" applyAlignment="1">
      <alignment horizontal="center" vertical="center"/>
    </xf>
    <xf numFmtId="0" fontId="5" fillId="0" borderId="1" xfId="0" applyFont="1" applyBorder="1"/>
    <xf numFmtId="0" fontId="0" fillId="13" borderId="1" xfId="0" applyFill="1" applyBorder="1"/>
    <xf numFmtId="0" fontId="5" fillId="12" borderId="1" xfId="0" applyFont="1" applyFill="1" applyBorder="1"/>
    <xf numFmtId="0" fontId="5" fillId="13" borderId="1" xfId="0" applyFont="1" applyFill="1" applyBorder="1"/>
    <xf numFmtId="0" fontId="0" fillId="9" borderId="1" xfId="0" applyFill="1" applyBorder="1"/>
    <xf numFmtId="0" fontId="5" fillId="14" borderId="1" xfId="0" applyFont="1" applyFill="1" applyBorder="1"/>
    <xf numFmtId="0" fontId="0" fillId="15" borderId="1" xfId="0" applyFill="1" applyBorder="1"/>
    <xf numFmtId="0" fontId="7" fillId="0" borderId="0" xfId="0" applyFont="1" applyBorder="1"/>
    <xf numFmtId="0" fontId="0" fillId="0" borderId="35" xfId="0" applyBorder="1" applyAlignment="1">
      <alignment horizontal="center" vertical="center"/>
    </xf>
    <xf numFmtId="0" fontId="0" fillId="0" borderId="23" xfId="0" applyBorder="1"/>
    <xf numFmtId="0" fontId="0" fillId="0" borderId="22" xfId="0" applyBorder="1"/>
    <xf numFmtId="0" fontId="5" fillId="2" borderId="36" xfId="0" applyFont="1" applyFill="1" applyBorder="1" applyAlignment="1">
      <alignment horizontal="center" vertical="center"/>
    </xf>
    <xf numFmtId="0" fontId="0" fillId="0" borderId="31" xfId="0" applyBorder="1"/>
    <xf numFmtId="0" fontId="0" fillId="0" borderId="13" xfId="0" applyBorder="1"/>
    <xf numFmtId="0" fontId="0" fillId="0" borderId="13" xfId="0" applyFill="1" applyBorder="1"/>
    <xf numFmtId="0" fontId="5" fillId="0" borderId="1" xfId="0" applyFont="1" applyBorder="1" applyAlignment="1">
      <alignment horizontal="center" vertical="center"/>
    </xf>
    <xf numFmtId="0" fontId="5" fillId="11" borderId="1" xfId="0" applyFont="1" applyFill="1" applyBorder="1" applyAlignment="1">
      <alignment horizontal="center" vertical="center" wrapText="1"/>
    </xf>
    <xf numFmtId="0" fontId="0" fillId="0" borderId="37" xfId="0" applyBorder="1"/>
    <xf numFmtId="0" fontId="0" fillId="17" borderId="20" xfId="0" applyFill="1" applyBorder="1"/>
    <xf numFmtId="0" fontId="0" fillId="17" borderId="24" xfId="0" applyFill="1" applyBorder="1" applyAlignment="1">
      <alignment horizontal="center" vertical="center"/>
    </xf>
    <xf numFmtId="0" fontId="0" fillId="17" borderId="26" xfId="0" applyFill="1" applyBorder="1"/>
    <xf numFmtId="0" fontId="5" fillId="16" borderId="1" xfId="0" applyFont="1" applyFill="1" applyBorder="1" applyAlignment="1">
      <alignment horizontal="center" vertical="center"/>
    </xf>
    <xf numFmtId="0" fontId="5" fillId="18" borderId="1" xfId="0" applyFont="1" applyFill="1" applyBorder="1" applyAlignment="1">
      <alignment horizontal="center" vertical="center"/>
    </xf>
    <xf numFmtId="0" fontId="5" fillId="19" borderId="1" xfId="0" applyFont="1" applyFill="1" applyBorder="1" applyAlignment="1">
      <alignment horizontal="center" vertical="center" wrapText="1"/>
    </xf>
    <xf numFmtId="0" fontId="5" fillId="17" borderId="6" xfId="0" applyFont="1" applyFill="1" applyBorder="1" applyAlignment="1">
      <alignment horizontal="center" vertical="center"/>
    </xf>
    <xf numFmtId="0" fontId="5" fillId="17" borderId="9" xfId="0" applyFont="1" applyFill="1" applyBorder="1"/>
    <xf numFmtId="0" fontId="5" fillId="0" borderId="8" xfId="0" applyFont="1" applyBorder="1" applyAlignment="1">
      <alignment horizontal="center" vertical="center"/>
    </xf>
    <xf numFmtId="0" fontId="5" fillId="0" borderId="1" xfId="0" applyFont="1" applyFill="1" applyBorder="1" applyAlignment="1">
      <alignment horizontal="center" vertical="center"/>
    </xf>
    <xf numFmtId="0" fontId="5" fillId="17" borderId="1" xfId="0" applyFont="1" applyFill="1" applyBorder="1"/>
    <xf numFmtId="0" fontId="5" fillId="12" borderId="17" xfId="0" applyFont="1" applyFill="1" applyBorder="1"/>
    <xf numFmtId="0" fontId="5" fillId="12" borderId="15" xfId="0" applyFont="1" applyFill="1" applyBorder="1"/>
    <xf numFmtId="0" fontId="5" fillId="12" borderId="7" xfId="0" applyFont="1" applyFill="1" applyBorder="1" applyAlignment="1">
      <alignment horizontal="center"/>
    </xf>
    <xf numFmtId="0" fontId="5" fillId="12" borderId="8" xfId="0" applyFont="1" applyFill="1" applyBorder="1" applyAlignment="1">
      <alignment horizontal="center"/>
    </xf>
    <xf numFmtId="0" fontId="5" fillId="0" borderId="7" xfId="0" applyFont="1" applyBorder="1" applyAlignment="1">
      <alignment horizontal="center" vertical="center"/>
    </xf>
    <xf numFmtId="0" fontId="5" fillId="0" borderId="38" xfId="0" applyFont="1" applyBorder="1"/>
    <xf numFmtId="0" fontId="0" fillId="0" borderId="39" xfId="0" applyBorder="1"/>
    <xf numFmtId="0" fontId="0" fillId="0" borderId="40" xfId="0" applyBorder="1"/>
    <xf numFmtId="0" fontId="5" fillId="0" borderId="41" xfId="0" applyFont="1" applyBorder="1" applyAlignment="1">
      <alignment horizontal="center" vertical="center"/>
    </xf>
    <xf numFmtId="0" fontId="0" fillId="0" borderId="3" xfId="0" applyBorder="1"/>
    <xf numFmtId="0" fontId="5" fillId="17" borderId="6" xfId="0" applyFont="1" applyFill="1" applyBorder="1"/>
    <xf numFmtId="0" fontId="5" fillId="0" borderId="7" xfId="0" applyFont="1" applyBorder="1"/>
    <xf numFmtId="0" fontId="5" fillId="0" borderId="10" xfId="0" applyFont="1" applyBorder="1"/>
    <xf numFmtId="0" fontId="5" fillId="0" borderId="11" xfId="0" applyFont="1" applyBorder="1"/>
    <xf numFmtId="0" fontId="5" fillId="10" borderId="3" xfId="0" applyFont="1" applyFill="1" applyBorder="1" applyAlignment="1">
      <alignment horizontal="center"/>
    </xf>
    <xf numFmtId="0" fontId="5" fillId="10" borderId="4" xfId="0" applyFont="1" applyFill="1" applyBorder="1" applyAlignment="1">
      <alignment horizontal="center"/>
    </xf>
    <xf numFmtId="0" fontId="5" fillId="10" borderId="5" xfId="0" applyFont="1" applyFill="1" applyBorder="1" applyAlignment="1">
      <alignment horizontal="center"/>
    </xf>
    <xf numFmtId="0" fontId="5" fillId="18" borderId="3" xfId="0" applyFont="1" applyFill="1" applyBorder="1" applyAlignment="1">
      <alignment horizontal="center" wrapText="1"/>
    </xf>
    <xf numFmtId="0" fontId="5" fillId="18" borderId="4" xfId="0" applyFont="1" applyFill="1" applyBorder="1" applyAlignment="1">
      <alignment horizontal="center" wrapText="1"/>
    </xf>
    <xf numFmtId="0" fontId="5" fillId="19" borderId="12" xfId="0" applyFont="1" applyFill="1" applyBorder="1" applyAlignment="1">
      <alignment horizontal="center"/>
    </xf>
    <xf numFmtId="0" fontId="5" fillId="19" borderId="14" xfId="0" applyFont="1" applyFill="1" applyBorder="1" applyAlignment="1">
      <alignment horizontal="center"/>
    </xf>
    <xf numFmtId="0" fontId="0" fillId="0" borderId="30" xfId="0" applyBorder="1" applyAlignment="1">
      <alignment horizontal="center" wrapText="1"/>
    </xf>
    <xf numFmtId="0" fontId="0" fillId="0" borderId="15" xfId="0" applyBorder="1" applyAlignment="1">
      <alignment horizontal="center" wrapText="1"/>
    </xf>
    <xf numFmtId="0" fontId="0" fillId="0" borderId="32" xfId="0" applyBorder="1" applyAlignment="1">
      <alignment horizontal="center" wrapText="1"/>
    </xf>
    <xf numFmtId="0" fontId="0" fillId="0" borderId="28" xfId="0" applyBorder="1" applyAlignment="1">
      <alignment horizontal="center" wrapText="1"/>
    </xf>
    <xf numFmtId="0" fontId="0" fillId="0" borderId="0" xfId="0" applyBorder="1" applyAlignment="1">
      <alignment horizontal="center" wrapText="1"/>
    </xf>
    <xf numFmtId="0" fontId="0" fillId="0" borderId="29" xfId="0" applyBorder="1" applyAlignment="1">
      <alignment horizontal="center" wrapText="1"/>
    </xf>
    <xf numFmtId="0" fontId="0" fillId="0" borderId="33" xfId="0" applyBorder="1" applyAlignment="1">
      <alignment horizontal="center" wrapText="1"/>
    </xf>
    <xf numFmtId="0" fontId="0" fillId="0" borderId="19" xfId="0" applyBorder="1" applyAlignment="1">
      <alignment horizontal="center" wrapText="1"/>
    </xf>
    <xf numFmtId="0" fontId="0" fillId="0" borderId="34" xfId="0" applyBorder="1" applyAlignment="1">
      <alignment horizontal="center" wrapText="1"/>
    </xf>
    <xf numFmtId="0" fontId="5" fillId="10" borderId="12" xfId="0" applyFont="1" applyFill="1" applyBorder="1" applyAlignment="1">
      <alignment horizontal="center"/>
    </xf>
    <xf numFmtId="0" fontId="5" fillId="10" borderId="13" xfId="0" applyFont="1" applyFill="1" applyBorder="1" applyAlignment="1">
      <alignment horizontal="center"/>
    </xf>
    <xf numFmtId="0" fontId="5" fillId="10" borderId="14" xfId="0" applyFont="1" applyFill="1" applyBorder="1" applyAlignment="1">
      <alignment horizontal="center"/>
    </xf>
    <xf numFmtId="0" fontId="5" fillId="10" borderId="42" xfId="0" applyFont="1" applyFill="1" applyBorder="1" applyAlignment="1">
      <alignment horizontal="center"/>
    </xf>
    <xf numFmtId="0" fontId="5" fillId="10" borderId="43" xfId="0" applyFont="1" applyFill="1" applyBorder="1" applyAlignment="1">
      <alignment horizontal="center"/>
    </xf>
    <xf numFmtId="0" fontId="5" fillId="2" borderId="2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20" xfId="0" applyBorder="1" applyAlignment="1">
      <alignment horizontal="center"/>
    </xf>
    <xf numFmtId="0" fontId="0" fillId="0" borderId="27" xfId="0" applyBorder="1" applyAlignment="1">
      <alignment horizontal="center"/>
    </xf>
    <xf numFmtId="0" fontId="0" fillId="0" borderId="16" xfId="0" applyBorder="1" applyAlignment="1">
      <alignment horizont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15" xfId="0" applyBorder="1" applyAlignment="1">
      <alignment horizontal="center" vertical="center" wrapText="1"/>
    </xf>
    <xf numFmtId="0" fontId="0" fillId="0" borderId="32" xfId="0"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0" fillId="0" borderId="19" xfId="0" applyBorder="1" applyAlignment="1">
      <alignment horizontal="center" vertical="center" wrapText="1"/>
    </xf>
    <xf numFmtId="0" fontId="0" fillId="0" borderId="34" xfId="0" applyBorder="1" applyAlignment="1">
      <alignment horizontal="center" vertical="center" wrapText="1"/>
    </xf>
    <xf numFmtId="0" fontId="0" fillId="2" borderId="30" xfId="0" applyFill="1" applyBorder="1" applyAlignment="1">
      <alignment horizontal="center" wrapText="1"/>
    </xf>
    <xf numFmtId="0" fontId="0" fillId="2" borderId="32" xfId="0" applyFill="1" applyBorder="1" applyAlignment="1">
      <alignment horizontal="center" wrapText="1"/>
    </xf>
    <xf numFmtId="0" fontId="0" fillId="2" borderId="28" xfId="0" applyFill="1" applyBorder="1" applyAlignment="1">
      <alignment horizontal="center" wrapText="1"/>
    </xf>
    <xf numFmtId="0" fontId="0" fillId="2" borderId="29" xfId="0" applyFill="1" applyBorder="1" applyAlignment="1">
      <alignment horizontal="center" wrapText="1"/>
    </xf>
    <xf numFmtId="0" fontId="0" fillId="2" borderId="33" xfId="0" applyFill="1" applyBorder="1" applyAlignment="1">
      <alignment horizontal="center" wrapText="1"/>
    </xf>
    <xf numFmtId="0" fontId="0" fillId="2" borderId="34" xfId="0" applyFill="1" applyBorder="1" applyAlignment="1">
      <alignment horizontal="center" wrapText="1"/>
    </xf>
    <xf numFmtId="0" fontId="0" fillId="17" borderId="20" xfId="0" applyFill="1" applyBorder="1" applyAlignment="1">
      <alignment horizontal="center"/>
    </xf>
    <xf numFmtId="0" fontId="0" fillId="17" borderId="16" xfId="0" applyFill="1" applyBorder="1" applyAlignment="1">
      <alignment horizontal="center"/>
    </xf>
    <xf numFmtId="0" fontId="5" fillId="2" borderId="3" xfId="0" applyFont="1" applyFill="1" applyBorder="1" applyAlignment="1">
      <alignment horizontal="center"/>
    </xf>
    <xf numFmtId="0" fontId="5" fillId="2" borderId="5" xfId="0" applyFont="1" applyFill="1" applyBorder="1" applyAlignment="1">
      <alignment horizontal="center"/>
    </xf>
    <xf numFmtId="0" fontId="5" fillId="7" borderId="3" xfId="5" applyFont="1" applyBorder="1" applyAlignment="1">
      <alignment horizontal="center"/>
    </xf>
    <xf numFmtId="0" fontId="5" fillId="7" borderId="5" xfId="5" applyFont="1" applyBorder="1" applyAlignment="1">
      <alignment horizontal="center"/>
    </xf>
    <xf numFmtId="0" fontId="5" fillId="17" borderId="5" xfId="0" applyFont="1" applyFill="1" applyBorder="1" applyAlignment="1">
      <alignment horizontal="center" vertical="center"/>
    </xf>
    <xf numFmtId="0" fontId="0" fillId="17" borderId="45" xfId="0" applyFill="1" applyBorder="1"/>
    <xf numFmtId="0" fontId="0" fillId="0" borderId="44" xfId="0" applyBorder="1" applyAlignment="1">
      <alignment horizontal="center" vertical="center"/>
    </xf>
    <xf numFmtId="0" fontId="0" fillId="2" borderId="44" xfId="0" applyFill="1" applyBorder="1" applyAlignment="1">
      <alignment horizontal="center" vertical="center"/>
    </xf>
  </cellXfs>
  <cellStyles count="6">
    <cellStyle name="20% - Accent5" xfId="5" builtinId="46"/>
    <cellStyle name="Accent2" xfId="4" builtinId="33"/>
    <cellStyle name="Bad" xfId="2" builtinId="27"/>
    <cellStyle name="Good" xfId="1" builtinId="26"/>
    <cellStyle name="Neutral" xfId="3" builtinId="28"/>
    <cellStyle name="Normal" xfId="0" builtinId="0"/>
  </cellStyles>
  <dxfs count="15">
    <dxf>
      <font>
        <color theme="0"/>
      </font>
      <fill>
        <patternFill>
          <bgColor theme="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lor theme="0"/>
      </font>
      <fill>
        <patternFill>
          <bgColor theme="5"/>
        </patternFill>
      </fill>
    </dxf>
    <dxf>
      <font>
        <color theme="0"/>
      </font>
      <fill>
        <patternFill>
          <bgColor theme="5"/>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6500"/>
      </font>
      <fill>
        <patternFill>
          <bgColor rgb="FFFFEB9C"/>
        </patternFill>
      </fill>
    </dxf>
    <dxf>
      <font>
        <color theme="0"/>
      </font>
      <fill>
        <patternFill>
          <bgColor theme="5"/>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s>
  <tableStyles count="0" defaultTableStyle="TableStyleMedium9" defaultPivotStyle="PivotStyleLight16"/>
  <colors>
    <mruColors>
      <color rgb="FFFF66FF"/>
      <color rgb="FF20EC38"/>
      <color rgb="FFFF99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10</xdr:col>
      <xdr:colOff>285750</xdr:colOff>
      <xdr:row>53</xdr:row>
      <xdr:rowOff>152400</xdr:rowOff>
    </xdr:to>
    <xdr:pic>
      <xdr:nvPicPr>
        <xdr:cNvPr id="2" name="Picture 1"/>
        <xdr:cNvPicPr>
          <a:picLocks noGrp="1" noChangeAspect="1" noChangeArrowheads="1"/>
        </xdr:cNvPicPr>
      </xdr:nvPicPr>
      <xdr:blipFill>
        <a:blip xmlns:r="http://schemas.openxmlformats.org/officeDocument/2006/relationships" r:embed="rId1" cstate="print"/>
        <a:srcRect l="28954" t="11049" r="18432" b="30025"/>
        <a:stretch>
          <a:fillRect/>
        </a:stretch>
      </xdr:blipFill>
      <xdr:spPr bwMode="auto">
        <a:xfrm>
          <a:off x="676275" y="2924175"/>
          <a:ext cx="6477000" cy="4533900"/>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15</xdr:col>
      <xdr:colOff>381000</xdr:colOff>
      <xdr:row>24</xdr:row>
      <xdr:rowOff>123825</xdr:rowOff>
    </xdr:to>
    <xdr:pic>
      <xdr:nvPicPr>
        <xdr:cNvPr id="2" name="Picture 1"/>
        <xdr:cNvPicPr>
          <a:picLocks noGrp="1" noChangeAspect="1" noChangeArrowheads="1"/>
        </xdr:cNvPicPr>
      </xdr:nvPicPr>
      <xdr:blipFill>
        <a:blip xmlns:r="http://schemas.openxmlformats.org/officeDocument/2006/relationships" r:embed="rId1" cstate="print"/>
        <a:srcRect l="28954" t="11049" r="18432" b="30025"/>
        <a:stretch>
          <a:fillRect/>
        </a:stretch>
      </xdr:blipFill>
      <xdr:spPr bwMode="auto">
        <a:xfrm>
          <a:off x="5048250" y="200025"/>
          <a:ext cx="6477000" cy="4533900"/>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28575</xdr:colOff>
      <xdr:row>1</xdr:row>
      <xdr:rowOff>19050</xdr:rowOff>
    </xdr:from>
    <xdr:to>
      <xdr:col>18</xdr:col>
      <xdr:colOff>409575</xdr:colOff>
      <xdr:row>24</xdr:row>
      <xdr:rowOff>133350</xdr:rowOff>
    </xdr:to>
    <xdr:pic>
      <xdr:nvPicPr>
        <xdr:cNvPr id="2" name="Picture 1"/>
        <xdr:cNvPicPr>
          <a:picLocks noGrp="1" noChangeAspect="1" noChangeArrowheads="1"/>
        </xdr:cNvPicPr>
      </xdr:nvPicPr>
      <xdr:blipFill>
        <a:blip xmlns:r="http://schemas.openxmlformats.org/officeDocument/2006/relationships" r:embed="rId1" cstate="print"/>
        <a:srcRect l="28954" t="11049" r="18432" b="30025"/>
        <a:stretch>
          <a:fillRect/>
        </a:stretch>
      </xdr:blipFill>
      <xdr:spPr bwMode="auto">
        <a:xfrm>
          <a:off x="5133975" y="219075"/>
          <a:ext cx="6477000" cy="4533900"/>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12</xdr:row>
      <xdr:rowOff>0</xdr:rowOff>
    </xdr:from>
    <xdr:to>
      <xdr:col>13</xdr:col>
      <xdr:colOff>1485900</xdr:colOff>
      <xdr:row>35</xdr:row>
      <xdr:rowOff>152400</xdr:rowOff>
    </xdr:to>
    <xdr:pic>
      <xdr:nvPicPr>
        <xdr:cNvPr id="2" name="Picture 1"/>
        <xdr:cNvPicPr>
          <a:picLocks noGrp="1" noChangeAspect="1" noChangeArrowheads="1"/>
        </xdr:cNvPicPr>
      </xdr:nvPicPr>
      <xdr:blipFill>
        <a:blip xmlns:r="http://schemas.openxmlformats.org/officeDocument/2006/relationships" r:embed="rId1" cstate="print"/>
        <a:srcRect l="28954" t="11049" r="18432" b="30025"/>
        <a:stretch>
          <a:fillRect/>
        </a:stretch>
      </xdr:blipFill>
      <xdr:spPr bwMode="auto">
        <a:xfrm>
          <a:off x="6905625" y="3695700"/>
          <a:ext cx="6477000" cy="4533900"/>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9525</xdr:colOff>
      <xdr:row>5</xdr:row>
      <xdr:rowOff>0</xdr:rowOff>
    </xdr:from>
    <xdr:to>
      <xdr:col>15</xdr:col>
      <xdr:colOff>342900</xdr:colOff>
      <xdr:row>28</xdr:row>
      <xdr:rowOff>142875</xdr:rowOff>
    </xdr:to>
    <xdr:pic>
      <xdr:nvPicPr>
        <xdr:cNvPr id="2" name="Picture 1"/>
        <xdr:cNvPicPr>
          <a:picLocks noGrp="1" noChangeAspect="1" noChangeArrowheads="1"/>
        </xdr:cNvPicPr>
      </xdr:nvPicPr>
      <xdr:blipFill>
        <a:blip xmlns:r="http://schemas.openxmlformats.org/officeDocument/2006/relationships" r:embed="rId1" cstate="print"/>
        <a:srcRect l="28954" t="11049" r="18432" b="30025"/>
        <a:stretch>
          <a:fillRect/>
        </a:stretch>
      </xdr:blipFill>
      <xdr:spPr bwMode="auto">
        <a:xfrm>
          <a:off x="5153025" y="1000125"/>
          <a:ext cx="6477000" cy="4533900"/>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5</xdr:row>
      <xdr:rowOff>0</xdr:rowOff>
    </xdr:from>
    <xdr:to>
      <xdr:col>16</xdr:col>
      <xdr:colOff>381000</xdr:colOff>
      <xdr:row>28</xdr:row>
      <xdr:rowOff>142875</xdr:rowOff>
    </xdr:to>
    <xdr:pic>
      <xdr:nvPicPr>
        <xdr:cNvPr id="2" name="Picture 1"/>
        <xdr:cNvPicPr>
          <a:picLocks noGrp="1" noChangeAspect="1" noChangeArrowheads="1"/>
        </xdr:cNvPicPr>
      </xdr:nvPicPr>
      <xdr:blipFill>
        <a:blip xmlns:r="http://schemas.openxmlformats.org/officeDocument/2006/relationships" r:embed="rId1" cstate="print"/>
        <a:srcRect l="28954" t="11049" r="18432" b="30025"/>
        <a:stretch>
          <a:fillRect/>
        </a:stretch>
      </xdr:blipFill>
      <xdr:spPr bwMode="auto">
        <a:xfrm>
          <a:off x="6924675" y="1000125"/>
          <a:ext cx="6477000" cy="4533900"/>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133350</xdr:colOff>
      <xdr:row>13</xdr:row>
      <xdr:rowOff>142875</xdr:rowOff>
    </xdr:from>
    <xdr:to>
      <xdr:col>15</xdr:col>
      <xdr:colOff>200025</xdr:colOff>
      <xdr:row>37</xdr:row>
      <xdr:rowOff>104775</xdr:rowOff>
    </xdr:to>
    <xdr:pic>
      <xdr:nvPicPr>
        <xdr:cNvPr id="2" name="Picture 1"/>
        <xdr:cNvPicPr>
          <a:picLocks noGrp="1" noChangeAspect="1" noChangeArrowheads="1"/>
        </xdr:cNvPicPr>
      </xdr:nvPicPr>
      <xdr:blipFill>
        <a:blip xmlns:r="http://schemas.openxmlformats.org/officeDocument/2006/relationships" r:embed="rId1" cstate="print"/>
        <a:srcRect l="28954" t="11049" r="18432" b="30025"/>
        <a:stretch>
          <a:fillRect/>
        </a:stretch>
      </xdr:blipFill>
      <xdr:spPr bwMode="auto">
        <a:xfrm>
          <a:off x="6210300" y="2686050"/>
          <a:ext cx="6477000" cy="4533900"/>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twoCellAnchor editAs="oneCell">
    <xdr:from>
      <xdr:col>0</xdr:col>
      <xdr:colOff>352425</xdr:colOff>
      <xdr:row>13</xdr:row>
      <xdr:rowOff>0</xdr:rowOff>
    </xdr:from>
    <xdr:to>
      <xdr:col>6</xdr:col>
      <xdr:colOff>723900</xdr:colOff>
      <xdr:row>26</xdr:row>
      <xdr:rowOff>63500</xdr:rowOff>
    </xdr:to>
    <xdr:pic>
      <xdr:nvPicPr>
        <xdr:cNvPr id="3" name="Picture 2"/>
        <xdr:cNvPicPr>
          <a:picLocks noGrp="1" noChangeAspect="1" noChangeArrowheads="1"/>
        </xdr:cNvPicPr>
      </xdr:nvPicPr>
      <xdr:blipFill>
        <a:blip xmlns:r="http://schemas.openxmlformats.org/officeDocument/2006/relationships" r:embed="rId2" cstate="print"/>
        <a:srcRect l="15094" t="10346" r="5660" b="29277"/>
        <a:stretch>
          <a:fillRect/>
        </a:stretch>
      </xdr:blipFill>
      <xdr:spPr bwMode="auto">
        <a:xfrm>
          <a:off x="352425" y="2543175"/>
          <a:ext cx="5334000" cy="2540000"/>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twoCellAnchor editAs="oneCell">
    <xdr:from>
      <xdr:col>0</xdr:col>
      <xdr:colOff>438150</xdr:colOff>
      <xdr:row>27</xdr:row>
      <xdr:rowOff>161925</xdr:rowOff>
    </xdr:from>
    <xdr:to>
      <xdr:col>6</xdr:col>
      <xdr:colOff>572559</xdr:colOff>
      <xdr:row>45</xdr:row>
      <xdr:rowOff>9525</xdr:rowOff>
    </xdr:to>
    <xdr:pic>
      <xdr:nvPicPr>
        <xdr:cNvPr id="4" name="Picture 3"/>
        <xdr:cNvPicPr>
          <a:picLocks noGrp="1" noChangeAspect="1" noChangeArrowheads="1"/>
        </xdr:cNvPicPr>
      </xdr:nvPicPr>
      <xdr:blipFill>
        <a:blip xmlns:r="http://schemas.openxmlformats.org/officeDocument/2006/relationships" r:embed="rId3" cstate="print"/>
        <a:srcRect l="15094" t="9057" r="5660" b="9434"/>
        <a:stretch>
          <a:fillRect/>
        </a:stretch>
      </xdr:blipFill>
      <xdr:spPr bwMode="auto">
        <a:xfrm>
          <a:off x="438150" y="5372100"/>
          <a:ext cx="5096934" cy="3276600"/>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31"/>
  <sheetViews>
    <sheetView topLeftCell="A3" workbookViewId="0">
      <selection activeCell="M38" sqref="M38"/>
    </sheetView>
  </sheetViews>
  <sheetFormatPr defaultRowHeight="15"/>
  <cols>
    <col min="1" max="1" width="10.140625" style="7" customWidth="1"/>
    <col min="3" max="3" width="11.28515625" hidden="1" customWidth="1"/>
    <col min="4" max="4" width="9.140625" hidden="1" customWidth="1"/>
    <col min="5" max="5" width="29.140625" customWidth="1"/>
    <col min="6" max="6" width="9.140625" hidden="1" customWidth="1"/>
    <col min="7" max="7" width="18.85546875" customWidth="1"/>
    <col min="8" max="8" width="9.140625" hidden="1" customWidth="1"/>
    <col min="9" max="9" width="26.5703125" customWidth="1"/>
    <col min="11" max="11" width="11.28515625" customWidth="1"/>
    <col min="12" max="12" width="13.85546875" customWidth="1"/>
    <col min="13" max="13" width="16.28515625" customWidth="1"/>
  </cols>
  <sheetData>
    <row r="1" spans="1:13" ht="15.75" thickBot="1">
      <c r="B1" s="72" t="s">
        <v>18</v>
      </c>
      <c r="C1" s="73"/>
      <c r="D1" s="73"/>
      <c r="E1" s="73"/>
      <c r="F1" s="73"/>
      <c r="G1" s="73"/>
      <c r="H1" s="73"/>
      <c r="I1" s="74"/>
      <c r="J1" s="75" t="s">
        <v>23</v>
      </c>
      <c r="K1" s="76"/>
      <c r="L1" s="77" t="s">
        <v>24</v>
      </c>
      <c r="M1" s="78"/>
    </row>
    <row r="2" spans="1:13" ht="45.75" thickBot="1">
      <c r="A2" s="6"/>
      <c r="B2" s="48" t="s">
        <v>2</v>
      </c>
      <c r="C2" s="37" t="s">
        <v>0</v>
      </c>
      <c r="D2" s="2"/>
      <c r="E2" s="40" t="s">
        <v>13</v>
      </c>
      <c r="F2" s="46"/>
      <c r="G2" s="50" t="s">
        <v>1</v>
      </c>
      <c r="H2" s="7"/>
      <c r="I2" s="45" t="s">
        <v>3</v>
      </c>
      <c r="J2" s="51" t="s">
        <v>21</v>
      </c>
      <c r="K2" s="51" t="s">
        <v>20</v>
      </c>
      <c r="L2" s="52" t="s">
        <v>19</v>
      </c>
      <c r="M2" s="52" t="s">
        <v>22</v>
      </c>
    </row>
    <row r="3" spans="1:13" ht="15.75" thickBot="1">
      <c r="A3" s="8"/>
      <c r="B3" s="49">
        <f>(C3+D3+F3+H3)</f>
        <v>88.02</v>
      </c>
      <c r="C3" s="38">
        <v>88.02</v>
      </c>
      <c r="D3" s="39">
        <f>+(3.716*E3)</f>
        <v>0</v>
      </c>
      <c r="E3" s="1"/>
      <c r="F3" s="41">
        <f>-(0.0753*G3)</f>
        <v>0</v>
      </c>
      <c r="G3" s="13">
        <v>0</v>
      </c>
      <c r="H3" s="42">
        <f>-(2.767*I3)</f>
        <v>0</v>
      </c>
      <c r="I3" s="42">
        <f>M3</f>
        <v>0</v>
      </c>
      <c r="J3" s="43">
        <v>0</v>
      </c>
      <c r="K3" s="42">
        <v>0</v>
      </c>
      <c r="L3" s="42">
        <f>K3/60</f>
        <v>0</v>
      </c>
      <c r="M3" s="14">
        <f>J3+L3</f>
        <v>0</v>
      </c>
    </row>
    <row r="4" spans="1:13" ht="15.75" thickBot="1">
      <c r="A4" s="8"/>
      <c r="E4" s="11" t="s">
        <v>28</v>
      </c>
    </row>
    <row r="5" spans="1:13" ht="15.75" thickBot="1">
      <c r="A5" s="8"/>
      <c r="E5" s="9" t="s">
        <v>29</v>
      </c>
    </row>
    <row r="6" spans="1:13">
      <c r="A6" s="8"/>
    </row>
    <row r="7" spans="1:13" ht="15.75" thickBot="1">
      <c r="A7" s="8"/>
    </row>
    <row r="8" spans="1:13">
      <c r="A8" s="8"/>
      <c r="B8" s="79" t="s">
        <v>68</v>
      </c>
      <c r="C8" s="80"/>
      <c r="D8" s="80"/>
      <c r="E8" s="80"/>
      <c r="F8" s="80"/>
      <c r="G8" s="80"/>
      <c r="H8" s="80"/>
      <c r="I8" s="80"/>
      <c r="J8" s="80"/>
      <c r="K8" s="80"/>
      <c r="L8" s="80"/>
      <c r="M8" s="81"/>
    </row>
    <row r="9" spans="1:13">
      <c r="A9" s="8"/>
      <c r="B9" s="82"/>
      <c r="C9" s="83"/>
      <c r="D9" s="83"/>
      <c r="E9" s="83"/>
      <c r="F9" s="83"/>
      <c r="G9" s="83"/>
      <c r="H9" s="83"/>
      <c r="I9" s="83"/>
      <c r="J9" s="83"/>
      <c r="K9" s="83"/>
      <c r="L9" s="83"/>
      <c r="M9" s="84"/>
    </row>
    <row r="10" spans="1:13">
      <c r="A10" s="8"/>
      <c r="B10" s="82"/>
      <c r="C10" s="83"/>
      <c r="D10" s="83"/>
      <c r="E10" s="83"/>
      <c r="F10" s="83"/>
      <c r="G10" s="83"/>
      <c r="H10" s="83"/>
      <c r="I10" s="83"/>
      <c r="J10" s="83"/>
      <c r="K10" s="83"/>
      <c r="L10" s="83"/>
      <c r="M10" s="84"/>
    </row>
    <row r="11" spans="1:13">
      <c r="A11" s="8"/>
      <c r="B11" s="82"/>
      <c r="C11" s="83"/>
      <c r="D11" s="83"/>
      <c r="E11" s="83"/>
      <c r="F11" s="83"/>
      <c r="G11" s="83"/>
      <c r="H11" s="83"/>
      <c r="I11" s="83"/>
      <c r="J11" s="83"/>
      <c r="K11" s="83"/>
      <c r="L11" s="83"/>
      <c r="M11" s="84"/>
    </row>
    <row r="12" spans="1:13" ht="15.75" thickBot="1">
      <c r="A12" s="8"/>
      <c r="B12" s="85"/>
      <c r="C12" s="86"/>
      <c r="D12" s="86"/>
      <c r="E12" s="86"/>
      <c r="F12" s="86"/>
      <c r="G12" s="86"/>
      <c r="H12" s="86"/>
      <c r="I12" s="86"/>
      <c r="J12" s="86"/>
      <c r="K12" s="86"/>
      <c r="L12" s="86"/>
      <c r="M12" s="87"/>
    </row>
    <row r="13" spans="1:13">
      <c r="A13" s="8"/>
    </row>
    <row r="14" spans="1:13">
      <c r="A14" s="8"/>
    </row>
    <row r="15" spans="1:13" hidden="1">
      <c r="A15" s="8"/>
      <c r="B15">
        <f t="shared" ref="B15:B31" si="0">(C15+D15+F15+H15)</f>
        <v>91.73599999999999</v>
      </c>
      <c r="C15">
        <v>88.02</v>
      </c>
      <c r="D15">
        <f t="shared" ref="D15:D31" si="1">+(3.716*E15)</f>
        <v>3.7160000000000002</v>
      </c>
      <c r="E15">
        <v>1</v>
      </c>
      <c r="F15">
        <f t="shared" ref="F15:F31" si="2">-(0.0753*G15)</f>
        <v>0</v>
      </c>
      <c r="H15">
        <f t="shared" ref="H15:H31" si="3">-(2.767*I15)</f>
        <v>0</v>
      </c>
    </row>
    <row r="16" spans="1:13" hidden="1">
      <c r="A16" s="8"/>
      <c r="B16">
        <f t="shared" si="0"/>
        <v>91.73599999999999</v>
      </c>
      <c r="C16">
        <v>88.02</v>
      </c>
      <c r="D16">
        <f t="shared" si="1"/>
        <v>3.7160000000000002</v>
      </c>
      <c r="E16">
        <v>1</v>
      </c>
      <c r="F16">
        <f t="shared" si="2"/>
        <v>0</v>
      </c>
      <c r="H16">
        <f t="shared" si="3"/>
        <v>0</v>
      </c>
    </row>
    <row r="17" spans="1:8" hidden="1">
      <c r="A17" s="8"/>
      <c r="B17">
        <f t="shared" si="0"/>
        <v>91.73599999999999</v>
      </c>
      <c r="C17">
        <v>88.02</v>
      </c>
      <c r="D17">
        <f t="shared" si="1"/>
        <v>3.7160000000000002</v>
      </c>
      <c r="E17">
        <v>1</v>
      </c>
      <c r="F17">
        <f t="shared" si="2"/>
        <v>0</v>
      </c>
      <c r="H17">
        <f t="shared" si="3"/>
        <v>0</v>
      </c>
    </row>
    <row r="18" spans="1:8" hidden="1">
      <c r="A18" s="8"/>
      <c r="B18">
        <f t="shared" si="0"/>
        <v>91.73599999999999</v>
      </c>
      <c r="C18">
        <v>88.02</v>
      </c>
      <c r="D18">
        <f t="shared" si="1"/>
        <v>3.7160000000000002</v>
      </c>
      <c r="E18">
        <v>1</v>
      </c>
      <c r="F18">
        <f t="shared" si="2"/>
        <v>0</v>
      </c>
      <c r="H18">
        <f t="shared" si="3"/>
        <v>0</v>
      </c>
    </row>
    <row r="19" spans="1:8" hidden="1">
      <c r="A19" s="8"/>
      <c r="B19">
        <f t="shared" si="0"/>
        <v>91.73599999999999</v>
      </c>
      <c r="C19">
        <v>88.02</v>
      </c>
      <c r="D19">
        <f t="shared" si="1"/>
        <v>3.7160000000000002</v>
      </c>
      <c r="E19">
        <v>1</v>
      </c>
      <c r="F19">
        <f t="shared" si="2"/>
        <v>0</v>
      </c>
      <c r="H19">
        <f t="shared" si="3"/>
        <v>0</v>
      </c>
    </row>
    <row r="20" spans="1:8" hidden="1">
      <c r="A20" s="8"/>
      <c r="B20">
        <f t="shared" si="0"/>
        <v>91.73599999999999</v>
      </c>
      <c r="C20">
        <v>88.02</v>
      </c>
      <c r="D20">
        <f t="shared" si="1"/>
        <v>3.7160000000000002</v>
      </c>
      <c r="E20">
        <v>1</v>
      </c>
      <c r="F20">
        <f t="shared" si="2"/>
        <v>0</v>
      </c>
      <c r="H20">
        <f t="shared" si="3"/>
        <v>0</v>
      </c>
    </row>
    <row r="21" spans="1:8" hidden="1">
      <c r="A21" s="8"/>
      <c r="B21">
        <f t="shared" si="0"/>
        <v>91.73599999999999</v>
      </c>
      <c r="C21">
        <v>88.02</v>
      </c>
      <c r="D21">
        <f t="shared" si="1"/>
        <v>3.7160000000000002</v>
      </c>
      <c r="E21">
        <v>1</v>
      </c>
      <c r="F21">
        <f t="shared" si="2"/>
        <v>0</v>
      </c>
      <c r="H21">
        <f t="shared" si="3"/>
        <v>0</v>
      </c>
    </row>
    <row r="22" spans="1:8" hidden="1">
      <c r="A22" s="8"/>
      <c r="B22">
        <f t="shared" si="0"/>
        <v>91.73599999999999</v>
      </c>
      <c r="C22">
        <v>88.02</v>
      </c>
      <c r="D22">
        <f t="shared" si="1"/>
        <v>3.7160000000000002</v>
      </c>
      <c r="E22">
        <v>1</v>
      </c>
      <c r="F22">
        <f t="shared" si="2"/>
        <v>0</v>
      </c>
      <c r="H22">
        <f t="shared" si="3"/>
        <v>0</v>
      </c>
    </row>
    <row r="23" spans="1:8" hidden="1">
      <c r="A23" s="8"/>
      <c r="B23">
        <f t="shared" si="0"/>
        <v>91.73599999999999</v>
      </c>
      <c r="C23">
        <v>88.02</v>
      </c>
      <c r="D23">
        <f t="shared" si="1"/>
        <v>3.7160000000000002</v>
      </c>
      <c r="E23">
        <v>1</v>
      </c>
      <c r="F23">
        <f t="shared" si="2"/>
        <v>0</v>
      </c>
      <c r="H23">
        <f t="shared" si="3"/>
        <v>0</v>
      </c>
    </row>
    <row r="24" spans="1:8" hidden="1">
      <c r="A24" s="8"/>
      <c r="B24">
        <f t="shared" si="0"/>
        <v>91.73599999999999</v>
      </c>
      <c r="C24">
        <v>88.02</v>
      </c>
      <c r="D24">
        <f t="shared" si="1"/>
        <v>3.7160000000000002</v>
      </c>
      <c r="E24">
        <v>1</v>
      </c>
      <c r="F24">
        <f t="shared" si="2"/>
        <v>0</v>
      </c>
      <c r="H24">
        <f t="shared" si="3"/>
        <v>0</v>
      </c>
    </row>
    <row r="25" spans="1:8" hidden="1">
      <c r="A25" s="8"/>
      <c r="B25">
        <f t="shared" si="0"/>
        <v>91.73599999999999</v>
      </c>
      <c r="C25">
        <v>88.02</v>
      </c>
      <c r="D25">
        <f t="shared" si="1"/>
        <v>3.7160000000000002</v>
      </c>
      <c r="E25">
        <v>1</v>
      </c>
      <c r="F25">
        <f t="shared" si="2"/>
        <v>0</v>
      </c>
      <c r="H25">
        <f t="shared" si="3"/>
        <v>0</v>
      </c>
    </row>
    <row r="26" spans="1:8" hidden="1">
      <c r="A26" s="8"/>
      <c r="B26">
        <f t="shared" si="0"/>
        <v>91.73599999999999</v>
      </c>
      <c r="C26">
        <v>88.02</v>
      </c>
      <c r="D26">
        <f t="shared" si="1"/>
        <v>3.7160000000000002</v>
      </c>
      <c r="E26">
        <v>1</v>
      </c>
      <c r="F26">
        <f t="shared" si="2"/>
        <v>0</v>
      </c>
      <c r="H26">
        <f t="shared" si="3"/>
        <v>0</v>
      </c>
    </row>
    <row r="27" spans="1:8" hidden="1">
      <c r="A27" s="8"/>
      <c r="B27">
        <f t="shared" si="0"/>
        <v>91.73599999999999</v>
      </c>
      <c r="C27">
        <v>88.02</v>
      </c>
      <c r="D27">
        <f t="shared" si="1"/>
        <v>3.7160000000000002</v>
      </c>
      <c r="E27">
        <v>1</v>
      </c>
      <c r="F27">
        <f t="shared" si="2"/>
        <v>0</v>
      </c>
      <c r="H27">
        <f t="shared" si="3"/>
        <v>0</v>
      </c>
    </row>
    <row r="28" spans="1:8" hidden="1">
      <c r="A28" s="8"/>
      <c r="B28">
        <f t="shared" si="0"/>
        <v>91.73599999999999</v>
      </c>
      <c r="C28">
        <v>88.02</v>
      </c>
      <c r="D28">
        <f t="shared" si="1"/>
        <v>3.7160000000000002</v>
      </c>
      <c r="E28">
        <v>1</v>
      </c>
      <c r="F28">
        <f t="shared" si="2"/>
        <v>0</v>
      </c>
      <c r="H28">
        <f t="shared" si="3"/>
        <v>0</v>
      </c>
    </row>
    <row r="29" spans="1:8" hidden="1">
      <c r="A29" s="8"/>
      <c r="B29">
        <f t="shared" si="0"/>
        <v>91.73599999999999</v>
      </c>
      <c r="C29">
        <v>88.02</v>
      </c>
      <c r="D29">
        <f t="shared" si="1"/>
        <v>3.7160000000000002</v>
      </c>
      <c r="E29">
        <v>1</v>
      </c>
      <c r="F29">
        <f t="shared" si="2"/>
        <v>0</v>
      </c>
      <c r="H29">
        <f t="shared" si="3"/>
        <v>0</v>
      </c>
    </row>
    <row r="30" spans="1:8" hidden="1">
      <c r="A30" s="8"/>
      <c r="B30">
        <f t="shared" si="0"/>
        <v>91.73599999999999</v>
      </c>
      <c r="C30">
        <v>88.02</v>
      </c>
      <c r="D30">
        <f t="shared" si="1"/>
        <v>3.7160000000000002</v>
      </c>
      <c r="E30">
        <v>1</v>
      </c>
      <c r="F30">
        <f t="shared" si="2"/>
        <v>0</v>
      </c>
      <c r="H30">
        <f t="shared" si="3"/>
        <v>0</v>
      </c>
    </row>
    <row r="31" spans="1:8" hidden="1">
      <c r="A31" s="8"/>
      <c r="B31">
        <f t="shared" si="0"/>
        <v>91.73599999999999</v>
      </c>
      <c r="C31">
        <v>88.02</v>
      </c>
      <c r="D31">
        <f t="shared" si="1"/>
        <v>3.7160000000000002</v>
      </c>
      <c r="E31">
        <v>1</v>
      </c>
      <c r="F31">
        <f t="shared" si="2"/>
        <v>0</v>
      </c>
      <c r="H31">
        <f t="shared" si="3"/>
        <v>0</v>
      </c>
    </row>
  </sheetData>
  <mergeCells count="4">
    <mergeCell ref="B1:I1"/>
    <mergeCell ref="J1:K1"/>
    <mergeCell ref="L1:M1"/>
    <mergeCell ref="B8:M12"/>
  </mergeCells>
  <conditionalFormatting sqref="B3 B15:B31">
    <cfRule type="cellIs" dxfId="14" priority="2" operator="greaterThan">
      <formula>69.07775</formula>
    </cfRule>
    <cfRule type="cellIs" dxfId="13" priority="3" operator="lessThan">
      <formula>50</formula>
    </cfRule>
  </conditionalFormatting>
  <conditionalFormatting sqref="B2:B3 B15:B31">
    <cfRule type="cellIs" dxfId="12" priority="1" operator="greaterThan">
      <formula>50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D16"/>
  <sheetViews>
    <sheetView workbookViewId="0">
      <selection activeCell="D16" sqref="D16"/>
    </sheetView>
  </sheetViews>
  <sheetFormatPr defaultRowHeight="15"/>
  <cols>
    <col min="1" max="1" width="17.140625" customWidth="1"/>
    <col min="2" max="2" width="16.28515625" customWidth="1"/>
    <col min="3" max="3" width="22.7109375" hidden="1" customWidth="1"/>
    <col min="4" max="4" width="33.140625" customWidth="1"/>
  </cols>
  <sheetData>
    <row r="1" spans="1:4" ht="15.75" thickBot="1">
      <c r="B1" s="88" t="s">
        <v>17</v>
      </c>
      <c r="C1" s="89"/>
      <c r="D1" s="90"/>
    </row>
    <row r="2" spans="1:4">
      <c r="A2" s="6"/>
      <c r="B2" s="53" t="s">
        <v>4</v>
      </c>
      <c r="C2" s="3" t="s">
        <v>5</v>
      </c>
      <c r="D2" s="55" t="s">
        <v>44</v>
      </c>
    </row>
    <row r="3" spans="1:4" ht="15.75" thickBot="1">
      <c r="A3" s="7"/>
      <c r="B3" s="54">
        <f>C3</f>
        <v>-11.287726358148893</v>
      </c>
      <c r="C3" s="4">
        <f>(D3-504.9)/44.73</f>
        <v>-11.287726358148893</v>
      </c>
      <c r="D3" s="5">
        <v>0</v>
      </c>
    </row>
    <row r="4" spans="1:4" ht="15.75" thickBot="1">
      <c r="A4" s="7"/>
      <c r="B4" s="7"/>
      <c r="C4" s="7"/>
      <c r="D4" s="7"/>
    </row>
    <row r="5" spans="1:4" ht="15" customHeight="1">
      <c r="A5" s="7"/>
      <c r="B5" s="79" t="s">
        <v>69</v>
      </c>
      <c r="C5" s="80"/>
      <c r="D5" s="81"/>
    </row>
    <row r="6" spans="1:4">
      <c r="A6" s="7"/>
      <c r="B6" s="82"/>
      <c r="C6" s="83"/>
      <c r="D6" s="84"/>
    </row>
    <row r="7" spans="1:4">
      <c r="A7" s="7"/>
      <c r="B7" s="82"/>
      <c r="C7" s="83"/>
      <c r="D7" s="84"/>
    </row>
    <row r="8" spans="1:4">
      <c r="A8" s="7"/>
      <c r="B8" s="82"/>
      <c r="C8" s="83"/>
      <c r="D8" s="84"/>
    </row>
    <row r="9" spans="1:4" ht="15.75" thickBot="1">
      <c r="A9" s="7"/>
      <c r="B9" s="85"/>
      <c r="C9" s="86"/>
      <c r="D9" s="87"/>
    </row>
    <row r="10" spans="1:4">
      <c r="A10" s="7"/>
      <c r="B10" s="7"/>
      <c r="C10" s="7"/>
      <c r="D10" s="7"/>
    </row>
    <row r="11" spans="1:4">
      <c r="A11" s="7"/>
      <c r="B11" s="7"/>
      <c r="C11" s="7"/>
      <c r="D11" s="7"/>
    </row>
    <row r="12" spans="1:4">
      <c r="A12" s="7"/>
      <c r="B12" s="7"/>
      <c r="C12" s="7"/>
      <c r="D12" s="7"/>
    </row>
    <row r="13" spans="1:4">
      <c r="A13" s="7"/>
      <c r="B13" s="7"/>
      <c r="C13" s="7"/>
      <c r="D13" s="7"/>
    </row>
    <row r="14" spans="1:4">
      <c r="A14" s="7"/>
      <c r="B14" s="7"/>
      <c r="C14" s="7"/>
      <c r="D14" s="7"/>
    </row>
    <row r="15" spans="1:4">
      <c r="A15" s="7"/>
      <c r="B15" s="7"/>
      <c r="C15" s="7"/>
      <c r="D15" s="7"/>
    </row>
    <row r="16" spans="1:4">
      <c r="A16" s="7"/>
      <c r="B16" s="7"/>
      <c r="C16" s="7"/>
      <c r="D16" s="7"/>
    </row>
  </sheetData>
  <mergeCells count="2">
    <mergeCell ref="B1:D1"/>
    <mergeCell ref="B5:D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B1:G7"/>
  <sheetViews>
    <sheetView workbookViewId="0">
      <selection activeCell="I1" sqref="I1"/>
    </sheetView>
  </sheetViews>
  <sheetFormatPr defaultRowHeight="15"/>
  <cols>
    <col min="3" max="3" width="10.28515625" hidden="1" customWidth="1"/>
    <col min="4" max="4" width="19.140625" customWidth="1"/>
    <col min="7" max="7" width="11.7109375" customWidth="1"/>
  </cols>
  <sheetData>
    <row r="1" spans="2:7" ht="15.75" thickBot="1">
      <c r="B1" s="91" t="s">
        <v>15</v>
      </c>
      <c r="C1" s="91"/>
      <c r="D1" s="92"/>
      <c r="E1" s="93" t="s">
        <v>21</v>
      </c>
      <c r="F1" s="93" t="s">
        <v>20</v>
      </c>
      <c r="G1" s="93" t="s">
        <v>49</v>
      </c>
    </row>
    <row r="2" spans="2:7" ht="15.75" thickBot="1">
      <c r="B2" s="68" t="s">
        <v>6</v>
      </c>
      <c r="C2" s="69"/>
      <c r="D2" s="55" t="s">
        <v>10</v>
      </c>
      <c r="E2" s="94"/>
      <c r="F2" s="94"/>
      <c r="G2" s="95"/>
    </row>
    <row r="3" spans="2:7" ht="15.75" thickBot="1">
      <c r="B3" s="54">
        <f>C3</f>
        <v>125</v>
      </c>
      <c r="C3" s="70">
        <f>125-(3.6*D3)</f>
        <v>125</v>
      </c>
      <c r="D3" s="71">
        <f>G3</f>
        <v>0</v>
      </c>
      <c r="E3" s="67"/>
      <c r="F3" s="1"/>
      <c r="G3" s="1">
        <f>E3+(F3/60)</f>
        <v>0</v>
      </c>
    </row>
    <row r="4" spans="2:7" ht="15.75" thickBot="1"/>
    <row r="5" spans="2:7" ht="15" customHeight="1">
      <c r="B5" s="79" t="s">
        <v>70</v>
      </c>
      <c r="C5" s="80"/>
      <c r="D5" s="80"/>
      <c r="E5" s="80"/>
      <c r="F5" s="80"/>
      <c r="G5" s="81"/>
    </row>
    <row r="6" spans="2:7">
      <c r="B6" s="82"/>
      <c r="C6" s="83"/>
      <c r="D6" s="83"/>
      <c r="E6" s="83"/>
      <c r="F6" s="83"/>
      <c r="G6" s="84"/>
    </row>
    <row r="7" spans="2:7" ht="15.75" thickBot="1">
      <c r="B7" s="85"/>
      <c r="C7" s="86"/>
      <c r="D7" s="86"/>
      <c r="E7" s="86"/>
      <c r="F7" s="86"/>
      <c r="G7" s="87"/>
    </row>
  </sheetData>
  <mergeCells count="5">
    <mergeCell ref="B1:D1"/>
    <mergeCell ref="E1:E2"/>
    <mergeCell ref="F1:F2"/>
    <mergeCell ref="G1:G2"/>
    <mergeCell ref="B5:G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N12"/>
  <sheetViews>
    <sheetView workbookViewId="0">
      <selection activeCell="K13" sqref="K13"/>
    </sheetView>
  </sheetViews>
  <sheetFormatPr defaultRowHeight="15"/>
  <cols>
    <col min="1" max="1" width="13.85546875" customWidth="1"/>
    <col min="3" max="3" width="11" customWidth="1"/>
    <col min="5" max="5" width="11.28515625" customWidth="1"/>
    <col min="8" max="8" width="0" hidden="1" customWidth="1"/>
    <col min="9" max="9" width="11.7109375" customWidth="1"/>
    <col min="10" max="10" width="19.140625" customWidth="1"/>
    <col min="11" max="11" width="26.5703125" customWidth="1"/>
    <col min="12" max="12" width="26.140625" customWidth="1"/>
    <col min="13" max="13" width="22.140625" customWidth="1"/>
    <col min="14" max="14" width="23.85546875" customWidth="1"/>
  </cols>
  <sheetData>
    <row r="1" spans="1:14" ht="15" customHeight="1" thickBot="1">
      <c r="A1" s="96" t="s">
        <v>48</v>
      </c>
      <c r="B1" s="44" t="s">
        <v>46</v>
      </c>
      <c r="C1" s="44" t="s">
        <v>49</v>
      </c>
      <c r="D1" s="44" t="s">
        <v>47</v>
      </c>
      <c r="E1" s="99" t="s">
        <v>50</v>
      </c>
      <c r="F1" s="56" t="s">
        <v>21</v>
      </c>
      <c r="G1" s="56" t="s">
        <v>20</v>
      </c>
      <c r="H1" s="28"/>
      <c r="I1" s="56" t="s">
        <v>51</v>
      </c>
      <c r="J1" s="105" t="s">
        <v>61</v>
      </c>
      <c r="K1" s="31" t="s">
        <v>52</v>
      </c>
      <c r="L1" s="31" t="s">
        <v>53</v>
      </c>
      <c r="M1" s="34" t="s">
        <v>57</v>
      </c>
      <c r="N1" s="34" t="s">
        <v>58</v>
      </c>
    </row>
    <row r="2" spans="1:14" ht="123" customHeight="1" thickBot="1">
      <c r="A2" s="97"/>
      <c r="B2" s="102"/>
      <c r="C2" s="102">
        <f>B2*0.4535</f>
        <v>0</v>
      </c>
      <c r="D2" s="102">
        <f>C2</f>
        <v>0</v>
      </c>
      <c r="E2" s="100"/>
      <c r="F2" s="102"/>
      <c r="G2" s="102">
        <v>0</v>
      </c>
      <c r="H2">
        <f>G2/60</f>
        <v>0</v>
      </c>
      <c r="I2" s="102">
        <f>F2+H2</f>
        <v>0</v>
      </c>
      <c r="J2" s="106"/>
      <c r="K2" s="1"/>
      <c r="L2" s="1"/>
      <c r="N2" s="1"/>
    </row>
    <row r="3" spans="1:14" ht="15" customHeight="1" thickBot="1">
      <c r="A3" s="97"/>
      <c r="B3" s="103"/>
      <c r="C3" s="103"/>
      <c r="D3" s="103"/>
      <c r="E3" s="100"/>
      <c r="F3" s="103"/>
      <c r="G3" s="103"/>
      <c r="I3" s="103"/>
      <c r="J3" s="106"/>
      <c r="K3" s="32" t="s">
        <v>54</v>
      </c>
      <c r="L3" s="32" t="s">
        <v>55</v>
      </c>
      <c r="M3" s="33" t="s">
        <v>59</v>
      </c>
      <c r="N3" s="33" t="s">
        <v>60</v>
      </c>
    </row>
    <row r="4" spans="1:14">
      <c r="A4" s="97"/>
      <c r="B4" s="103"/>
      <c r="C4" s="103"/>
      <c r="D4" s="103"/>
      <c r="E4" s="100"/>
      <c r="F4" s="103"/>
      <c r="G4" s="103"/>
      <c r="I4" s="103"/>
      <c r="J4" s="106"/>
      <c r="K4" s="102"/>
      <c r="L4" s="102"/>
      <c r="M4" s="102"/>
      <c r="N4" s="102"/>
    </row>
    <row r="5" spans="1:14">
      <c r="A5" s="97"/>
      <c r="B5" s="103"/>
      <c r="C5" s="103"/>
      <c r="D5" s="103"/>
      <c r="E5" s="100"/>
      <c r="F5" s="103"/>
      <c r="G5" s="103"/>
      <c r="I5" s="103"/>
      <c r="J5" s="106"/>
      <c r="K5" s="103"/>
      <c r="L5" s="103"/>
      <c r="M5" s="103"/>
      <c r="N5" s="103"/>
    </row>
    <row r="6" spans="1:14">
      <c r="A6" s="97"/>
      <c r="B6" s="103"/>
      <c r="C6" s="103"/>
      <c r="D6" s="103"/>
      <c r="E6" s="100"/>
      <c r="F6" s="103"/>
      <c r="G6" s="103"/>
      <c r="I6" s="103"/>
      <c r="J6" s="106"/>
      <c r="K6" s="103"/>
      <c r="L6" s="103"/>
      <c r="M6" s="103"/>
      <c r="N6" s="103"/>
    </row>
    <row r="7" spans="1:14">
      <c r="A7" s="97"/>
      <c r="B7" s="103"/>
      <c r="C7" s="103"/>
      <c r="D7" s="103"/>
      <c r="E7" s="100"/>
      <c r="F7" s="103"/>
      <c r="G7" s="103"/>
      <c r="I7" s="103"/>
      <c r="J7" s="106"/>
      <c r="K7" s="103"/>
      <c r="L7" s="103"/>
      <c r="M7" s="103"/>
      <c r="N7" s="103"/>
    </row>
    <row r="8" spans="1:14" ht="15.75" thickBot="1">
      <c r="A8" s="98"/>
      <c r="B8" s="104"/>
      <c r="C8" s="104"/>
      <c r="D8" s="104"/>
      <c r="E8" s="101"/>
      <c r="F8" s="104"/>
      <c r="G8" s="104"/>
      <c r="I8" s="104"/>
      <c r="J8" s="107"/>
      <c r="K8" s="104"/>
      <c r="L8" s="104"/>
      <c r="M8" s="104"/>
      <c r="N8" s="104"/>
    </row>
    <row r="9" spans="1:14" ht="15.75" thickBot="1">
      <c r="J9" s="29" t="s">
        <v>56</v>
      </c>
      <c r="K9" s="27" t="e">
        <f>(14.6-(1.5*I2))*1000/K2</f>
        <v>#DIV/0!</v>
      </c>
      <c r="L9" s="27" t="e">
        <f>(14.9-(1.5*I2))*1000/L2</f>
        <v>#DIV/0!</v>
      </c>
      <c r="M9" s="35" t="e">
        <f>(15.1-(1.5*I2))*1000/M2</f>
        <v>#DIV/0!</v>
      </c>
      <c r="N9" s="35" t="e">
        <f>((15.7-(1.5*I2))*1000)/N2</f>
        <v>#DIV/0!</v>
      </c>
    </row>
    <row r="10" spans="1:14" ht="15.75" thickBot="1">
      <c r="A10" s="79" t="s">
        <v>71</v>
      </c>
      <c r="B10" s="80"/>
      <c r="C10" s="80"/>
      <c r="D10" s="80"/>
      <c r="E10" s="80"/>
      <c r="F10" s="80"/>
      <c r="G10" s="80"/>
      <c r="H10" s="80"/>
      <c r="I10" s="81"/>
      <c r="K10" s="30" t="e">
        <f>(((10.26-(0.93*I2))*1000)/K4)</f>
        <v>#DIV/0!</v>
      </c>
      <c r="L10" s="30" t="e">
        <f>(((10.26-(0.93*I2))*1000)/L4)</f>
        <v>#DIV/0!</v>
      </c>
      <c r="M10" s="33" t="e">
        <f>((10.7-(0.9*H2))*1000)/M4</f>
        <v>#DIV/0!</v>
      </c>
      <c r="N10" s="33" t="e">
        <f>((10.7-(0.9*I2))*1000)/N4</f>
        <v>#DIV/0!</v>
      </c>
    </row>
    <row r="11" spans="1:14">
      <c r="A11" s="82"/>
      <c r="B11" s="83"/>
      <c r="C11" s="83"/>
      <c r="D11" s="83"/>
      <c r="E11" s="83"/>
      <c r="F11" s="83"/>
      <c r="G11" s="83"/>
      <c r="H11" s="83"/>
      <c r="I11" s="84"/>
    </row>
    <row r="12" spans="1:14" ht="15.75" thickBot="1">
      <c r="A12" s="85"/>
      <c r="B12" s="86"/>
      <c r="C12" s="86"/>
      <c r="D12" s="86"/>
      <c r="E12" s="86"/>
      <c r="F12" s="86"/>
      <c r="G12" s="86"/>
      <c r="H12" s="86"/>
      <c r="I12" s="87"/>
    </row>
  </sheetData>
  <mergeCells count="14">
    <mergeCell ref="M4:M8"/>
    <mergeCell ref="N4:N8"/>
    <mergeCell ref="L4:L8"/>
    <mergeCell ref="D2:D8"/>
    <mergeCell ref="F2:F8"/>
    <mergeCell ref="G2:G8"/>
    <mergeCell ref="I2:I8"/>
    <mergeCell ref="K4:K8"/>
    <mergeCell ref="J1:J8"/>
    <mergeCell ref="A1:A8"/>
    <mergeCell ref="E1:E8"/>
    <mergeCell ref="B2:B8"/>
    <mergeCell ref="C2:C8"/>
    <mergeCell ref="A10:I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1:H8"/>
  <sheetViews>
    <sheetView workbookViewId="0">
      <selection activeCell="G5" sqref="G5"/>
    </sheetView>
  </sheetViews>
  <sheetFormatPr defaultRowHeight="15"/>
  <cols>
    <col min="1" max="1" width="15.42578125" customWidth="1"/>
    <col min="2" max="2" width="12.140625" customWidth="1"/>
    <col min="5" max="5" width="18" customWidth="1"/>
    <col min="6" max="6" width="13.28515625" customWidth="1"/>
    <col min="7" max="7" width="15.7109375" customWidth="1"/>
    <col min="8" max="8" width="12.42578125" customWidth="1"/>
  </cols>
  <sheetData>
    <row r="1" spans="1:8" ht="15.75" thickBot="1">
      <c r="A1" s="117" t="s">
        <v>67</v>
      </c>
      <c r="B1" s="118"/>
      <c r="C1" s="57" t="s">
        <v>6</v>
      </c>
      <c r="D1" s="44" t="s">
        <v>62</v>
      </c>
      <c r="E1" s="44" t="s">
        <v>63</v>
      </c>
      <c r="F1" s="44" t="s">
        <v>64</v>
      </c>
      <c r="G1" s="44" t="s">
        <v>65</v>
      </c>
      <c r="H1" s="44" t="s">
        <v>66</v>
      </c>
    </row>
    <row r="2" spans="1:8" ht="15.75" customHeight="1">
      <c r="A2" s="119"/>
      <c r="B2" s="120"/>
      <c r="C2" s="123" t="e">
        <f>((10.8*D2)/E2)+7</f>
        <v>#DIV/0!</v>
      </c>
      <c r="D2" s="102"/>
      <c r="E2" s="102">
        <f>H2</f>
        <v>0</v>
      </c>
      <c r="F2" s="102"/>
      <c r="G2" s="102">
        <f>F2*0.4535</f>
        <v>0</v>
      </c>
      <c r="H2" s="102">
        <f>G2</f>
        <v>0</v>
      </c>
    </row>
    <row r="3" spans="1:8" ht="15.75" customHeight="1" thickBot="1">
      <c r="A3" s="121"/>
      <c r="B3" s="122"/>
      <c r="C3" s="124"/>
      <c r="D3" s="104"/>
      <c r="E3" s="104"/>
      <c r="F3" s="104"/>
      <c r="G3" s="104"/>
      <c r="H3" s="104"/>
    </row>
    <row r="4" spans="1:8" ht="16.5" thickBot="1">
      <c r="A4" s="36"/>
    </row>
    <row r="5" spans="1:8">
      <c r="B5" s="108" t="s">
        <v>72</v>
      </c>
      <c r="C5" s="109"/>
      <c r="D5" s="109"/>
      <c r="E5" s="110"/>
    </row>
    <row r="6" spans="1:8">
      <c r="B6" s="111"/>
      <c r="C6" s="112"/>
      <c r="D6" s="112"/>
      <c r="E6" s="113"/>
    </row>
    <row r="7" spans="1:8">
      <c r="B7" s="111"/>
      <c r="C7" s="112"/>
      <c r="D7" s="112"/>
      <c r="E7" s="113"/>
    </row>
    <row r="8" spans="1:8" ht="15.75" thickBot="1">
      <c r="B8" s="114"/>
      <c r="C8" s="115"/>
      <c r="D8" s="115"/>
      <c r="E8" s="116"/>
    </row>
  </sheetData>
  <mergeCells count="8">
    <mergeCell ref="B5:E8"/>
    <mergeCell ref="H2:H3"/>
    <mergeCell ref="A1:B3"/>
    <mergeCell ref="C2:C3"/>
    <mergeCell ref="D2:D3"/>
    <mergeCell ref="E2:E3"/>
    <mergeCell ref="F2:F3"/>
    <mergeCell ref="G2:G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F8"/>
  <sheetViews>
    <sheetView workbookViewId="0">
      <selection activeCell="G6" sqref="G6"/>
    </sheetView>
  </sheetViews>
  <sheetFormatPr defaultRowHeight="15"/>
  <cols>
    <col min="2" max="2" width="12.7109375" customWidth="1"/>
    <col min="3" max="3" width="15" hidden="1" customWidth="1"/>
    <col min="4" max="4" width="27.42578125" customWidth="1"/>
    <col min="5" max="5" width="18" customWidth="1"/>
    <col min="6" max="6" width="36.5703125" customWidth="1"/>
  </cols>
  <sheetData>
    <row r="1" spans="1:6" ht="15.75" thickBot="1">
      <c r="B1" s="72" t="s">
        <v>16</v>
      </c>
      <c r="C1" s="73"/>
      <c r="D1" s="73"/>
      <c r="E1" s="74"/>
    </row>
    <row r="2" spans="1:6" ht="15.75" thickBot="1">
      <c r="B2" s="58" t="s">
        <v>6</v>
      </c>
      <c r="C2" s="59"/>
      <c r="D2" s="60" t="s">
        <v>9</v>
      </c>
      <c r="E2" s="61" t="s">
        <v>7</v>
      </c>
    </row>
    <row r="3" spans="1:6" ht="15.75" thickBot="1">
      <c r="B3" s="47" t="e">
        <f>C3</f>
        <v>#DIV/0!</v>
      </c>
      <c r="C3" s="12" t="e">
        <f>15.3*(D3/E3)</f>
        <v>#DIV/0!</v>
      </c>
      <c r="D3" s="4">
        <f>208-(0.7*D4)</f>
        <v>208</v>
      </c>
      <c r="E3" s="5">
        <f>E4*3</f>
        <v>0</v>
      </c>
    </row>
    <row r="4" spans="1:6" ht="15.75" thickBot="1">
      <c r="A4" s="125" t="s">
        <v>8</v>
      </c>
      <c r="B4" s="126"/>
      <c r="D4" s="13"/>
      <c r="E4" s="14"/>
      <c r="F4" s="15" t="s">
        <v>45</v>
      </c>
    </row>
    <row r="5" spans="1:6" ht="15.75" thickBot="1"/>
    <row r="6" spans="1:6">
      <c r="D6" s="108" t="s">
        <v>73</v>
      </c>
      <c r="E6" s="110"/>
    </row>
    <row r="7" spans="1:6">
      <c r="D7" s="111"/>
      <c r="E7" s="113"/>
    </row>
    <row r="8" spans="1:6" ht="15.75" thickBot="1">
      <c r="D8" s="114"/>
      <c r="E8" s="116"/>
    </row>
  </sheetData>
  <mergeCells count="3">
    <mergeCell ref="B1:E1"/>
    <mergeCell ref="A4:B4"/>
    <mergeCell ref="D6:E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1:K12"/>
  <sheetViews>
    <sheetView tabSelected="1" workbookViewId="0">
      <selection activeCell="A7" sqref="A7"/>
    </sheetView>
  </sheetViews>
  <sheetFormatPr defaultRowHeight="15"/>
  <cols>
    <col min="2" max="2" width="20.5703125" customWidth="1"/>
    <col min="3" max="3" width="10.85546875" customWidth="1"/>
    <col min="4" max="4" width="5" hidden="1" customWidth="1"/>
    <col min="5" max="5" width="20.7109375" customWidth="1"/>
    <col min="6" max="6" width="13.140625" customWidth="1"/>
    <col min="7" max="7" width="16" customWidth="1"/>
    <col min="8" max="8" width="12.140625" customWidth="1"/>
    <col min="9" max="9" width="4.85546875" customWidth="1"/>
    <col min="10" max="10" width="22.42578125" customWidth="1"/>
    <col min="11" max="11" width="31.140625" customWidth="1"/>
    <col min="12" max="12" width="10.28515625" customWidth="1"/>
  </cols>
  <sheetData>
    <row r="1" spans="2:11" ht="15.75" thickBot="1">
      <c r="C1" s="88" t="s">
        <v>14</v>
      </c>
      <c r="D1" s="89"/>
      <c r="E1" s="89"/>
      <c r="F1" s="89"/>
      <c r="G1" s="89"/>
      <c r="H1" s="90"/>
      <c r="K1" s="10" t="s">
        <v>43</v>
      </c>
    </row>
    <row r="2" spans="2:11" ht="15.75" thickBot="1">
      <c r="B2" s="132" t="s">
        <v>76</v>
      </c>
      <c r="C2" s="129" t="s">
        <v>6</v>
      </c>
      <c r="D2" s="63"/>
      <c r="E2" s="62" t="s">
        <v>75</v>
      </c>
      <c r="F2" s="62" t="s">
        <v>11</v>
      </c>
      <c r="G2" s="66" t="s">
        <v>12</v>
      </c>
      <c r="H2" s="55" t="s">
        <v>13</v>
      </c>
      <c r="J2" s="56" t="s">
        <v>25</v>
      </c>
      <c r="K2" s="1"/>
    </row>
    <row r="3" spans="2:11" ht="15.75" thickBot="1">
      <c r="B3" s="131" t="e">
        <f>IF(C3&lt;34,"Below Average","Average or Better")</f>
        <v>#DIV/0!</v>
      </c>
      <c r="C3" s="130" t="e">
        <f>D3</f>
        <v>#DIV/0!</v>
      </c>
      <c r="D3" s="4" t="e">
        <f>56.363+(1.921*E3)-(0.381*F3)-(0.754*G3)+(10.987*H3)</f>
        <v>#DIV/0!</v>
      </c>
      <c r="E3" s="4"/>
      <c r="F3" s="64"/>
      <c r="G3" s="1" t="e">
        <f>K4</f>
        <v>#DIV/0!</v>
      </c>
      <c r="H3" s="65"/>
      <c r="J3" s="44" t="s">
        <v>27</v>
      </c>
      <c r="K3" s="1"/>
    </row>
    <row r="4" spans="2:11" ht="15.75" thickBot="1">
      <c r="H4" s="11" t="s">
        <v>28</v>
      </c>
      <c r="J4" s="44" t="s">
        <v>26</v>
      </c>
      <c r="K4" s="1" t="e">
        <f>K2/(K3*K3)*703</f>
        <v>#DIV/0!</v>
      </c>
    </row>
    <row r="5" spans="2:11" ht="15.75" thickBot="1">
      <c r="C5" s="108" t="s">
        <v>74</v>
      </c>
      <c r="D5" s="109"/>
      <c r="E5" s="109"/>
      <c r="F5" s="110"/>
      <c r="H5" s="9" t="s">
        <v>29</v>
      </c>
    </row>
    <row r="6" spans="2:11" ht="15.75" thickBot="1">
      <c r="C6" s="111"/>
      <c r="D6" s="112"/>
      <c r="E6" s="112"/>
      <c r="F6" s="113"/>
      <c r="J6" s="127" t="s">
        <v>42</v>
      </c>
      <c r="K6" s="128"/>
    </row>
    <row r="7" spans="2:11">
      <c r="C7" s="111"/>
      <c r="D7" s="112"/>
      <c r="E7" s="112"/>
      <c r="F7" s="113"/>
      <c r="J7" s="16" t="s">
        <v>36</v>
      </c>
      <c r="K7" s="17" t="s">
        <v>35</v>
      </c>
    </row>
    <row r="8" spans="2:11">
      <c r="C8" s="111"/>
      <c r="D8" s="112"/>
      <c r="E8" s="112"/>
      <c r="F8" s="113"/>
      <c r="J8" s="18" t="s">
        <v>30</v>
      </c>
      <c r="K8" s="19" t="s">
        <v>40</v>
      </c>
    </row>
    <row r="9" spans="2:11">
      <c r="C9" s="111"/>
      <c r="D9" s="112"/>
      <c r="E9" s="112"/>
      <c r="F9" s="113"/>
      <c r="J9" s="20" t="s">
        <v>31</v>
      </c>
      <c r="K9" s="21" t="s">
        <v>39</v>
      </c>
    </row>
    <row r="10" spans="2:11">
      <c r="C10" s="111"/>
      <c r="D10" s="112"/>
      <c r="E10" s="112"/>
      <c r="F10" s="113"/>
      <c r="J10" s="22" t="s">
        <v>32</v>
      </c>
      <c r="K10" s="19" t="s">
        <v>37</v>
      </c>
    </row>
    <row r="11" spans="2:11">
      <c r="C11" s="111"/>
      <c r="D11" s="112"/>
      <c r="E11" s="112"/>
      <c r="F11" s="113"/>
      <c r="J11" s="23" t="s">
        <v>33</v>
      </c>
      <c r="K11" s="24" t="s">
        <v>41</v>
      </c>
    </row>
    <row r="12" spans="2:11" ht="15.75" thickBot="1">
      <c r="C12" s="114"/>
      <c r="D12" s="115"/>
      <c r="E12" s="115"/>
      <c r="F12" s="116"/>
      <c r="J12" s="25" t="s">
        <v>34</v>
      </c>
      <c r="K12" s="26" t="s">
        <v>38</v>
      </c>
    </row>
  </sheetData>
  <mergeCells count="3">
    <mergeCell ref="C1:H1"/>
    <mergeCell ref="J6:K6"/>
    <mergeCell ref="C5:F12"/>
  </mergeCells>
  <conditionalFormatting sqref="K4">
    <cfRule type="cellIs" dxfId="11" priority="12" operator="lessThan">
      <formula>16.5</formula>
    </cfRule>
    <cfRule type="cellIs" dxfId="10" priority="11" operator="between">
      <formula>16.5</formula>
      <formula>18.5</formula>
    </cfRule>
    <cfRule type="cellIs" dxfId="9" priority="10" operator="between">
      <formula>18.5</formula>
      <formula>25</formula>
    </cfRule>
    <cfRule type="cellIs" dxfId="8" priority="9" operator="between">
      <formula>25</formula>
      <formula>30</formula>
    </cfRule>
    <cfRule type="cellIs" dxfId="7" priority="8" operator="between">
      <formula>30</formula>
      <formula>35</formula>
    </cfRule>
    <cfRule type="cellIs" dxfId="6" priority="7" operator="greaterThan">
      <formula>35</formula>
    </cfRule>
  </conditionalFormatting>
  <conditionalFormatting sqref="G3">
    <cfRule type="cellIs" dxfId="5" priority="6" operator="lessThan">
      <formula>16.5</formula>
    </cfRule>
    <cfRule type="cellIs" dxfId="4" priority="5" operator="between">
      <formula>16.5</formula>
      <formula>18.5</formula>
    </cfRule>
    <cfRule type="cellIs" dxfId="3" priority="4" operator="between">
      <formula>18.5</formula>
      <formula>25</formula>
    </cfRule>
    <cfRule type="cellIs" dxfId="2" priority="3" operator="between">
      <formula>25</formula>
      <formula>30</formula>
    </cfRule>
    <cfRule type="cellIs" dxfId="1" priority="2" operator="between">
      <formula>30</formula>
      <formula>35</formula>
    </cfRule>
    <cfRule type="cellIs" dxfId="0" priority="1" operator="greaterThan">
      <formula>35</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1.5 Mile Run</vt:lpstr>
      <vt:lpstr>cooper test</vt:lpstr>
      <vt:lpstr>5K Test</vt:lpstr>
      <vt:lpstr>2K Test Rowing Machine</vt:lpstr>
      <vt:lpstr>Cycle Watts</vt:lpstr>
      <vt:lpstr>Resting Heart Rate </vt:lpstr>
      <vt:lpstr>Jackson Non Exercise Test</vt:lpstr>
      <vt:lpstr>Sheet3</vt:lpstr>
    </vt:vector>
  </TitlesOfParts>
  <Company>DELL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palombo</dc:creator>
  <cp:lastModifiedBy>palombo</cp:lastModifiedBy>
  <dcterms:created xsi:type="dcterms:W3CDTF">2016-04-11T11:46:43Z</dcterms:created>
  <dcterms:modified xsi:type="dcterms:W3CDTF">2016-04-16T22:33:55Z</dcterms:modified>
</cp:coreProperties>
</file>